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. év\Projektek\Bácsbokod\Tervezés\Felsőszentiváni és Ménes\Felsőszentiváni út\KIVITELI TERV\Költségvetés\"/>
    </mc:Choice>
  </mc:AlternateContent>
  <bookViews>
    <workbookView xWindow="0" yWindow="0" windowWidth="23040" windowHeight="8760" tabRatio="373"/>
  </bookViews>
  <sheets>
    <sheet name="Felsőszentiváni út" sheetId="3" r:id="rId1"/>
  </sheets>
  <definedNames>
    <definedName name="_xlnm._FilterDatabase" localSheetId="0" hidden="1">'Felsőszentiváni út'!$A$2:$A$4500</definedName>
    <definedName name="engl">'Felsőszentiváni út'!#REF!</definedName>
    <definedName name="_xlnm.Print_Area" localSheetId="0">'Felsőszentiváni út'!$C$3:$H$73</definedName>
  </definedNames>
  <calcPr calcId="162913"/>
  <customWorkbookViews>
    <customWorkbookView name="Ági - Egyéni látvány" guid="{A703FD20-49BE-11D8-AB13-00E02909C616}" mergeInterval="0" personalView="1" maximized="1" windowWidth="636" windowHeight="291" activeSheetId="1"/>
    <customWorkbookView name="daroczii - Egyéni nézet" guid="{CACC1C97-89A7-45AB-9A6B-D4D3CC1E0A9B}" mergeInterval="0" personalView="1" maximized="1" windowWidth="1276" windowHeight="799" activeSheetId="1"/>
    <customWorkbookView name="Palt - Egyéni nézet" guid="{72D45AD9-A32A-4ABC-A79D-A03307B57331}" mergeInterval="0" personalView="1" maximized="1" windowWidth="1276" windowHeight="807" activeSheetId="1"/>
    <customWorkbookView name="JaniL - Egyéni nézet" guid="{FB7480FB-C5DA-4287-9DC7-2E3E1570C76F}" mergeInterval="0" personalView="1" maximized="1" windowWidth="1268" windowHeight="82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3" l="1"/>
  <c r="H28" i="3"/>
  <c r="H27" i="3"/>
  <c r="H24" i="3"/>
  <c r="H23" i="3"/>
  <c r="E57" i="3" l="1"/>
  <c r="H57" i="3" s="1"/>
  <c r="E54" i="3"/>
  <c r="H54" i="3" s="1"/>
  <c r="E52" i="3"/>
  <c r="H52" i="3" s="1"/>
  <c r="E53" i="3"/>
  <c r="H53" i="3" s="1"/>
  <c r="E48" i="3"/>
  <c r="H48" i="3" s="1"/>
  <c r="E47" i="3"/>
  <c r="H47" i="3" s="1"/>
  <c r="E39" i="3"/>
  <c r="H39" i="3" s="1"/>
  <c r="E33" i="3"/>
  <c r="H33" i="3" s="1"/>
  <c r="E44" i="3"/>
  <c r="H44" i="3" s="1"/>
  <c r="E43" i="3"/>
  <c r="H43" i="3" s="1"/>
  <c r="E25" i="3"/>
  <c r="H25" i="3" s="1"/>
  <c r="H69" i="3"/>
  <c r="H68" i="3"/>
  <c r="H67" i="3"/>
  <c r="H66" i="3"/>
  <c r="H65" i="3"/>
  <c r="H64" i="3"/>
  <c r="H63" i="3"/>
  <c r="H62" i="3"/>
  <c r="H61" i="3"/>
  <c r="H60" i="3"/>
  <c r="H59" i="3"/>
  <c r="H58" i="3"/>
  <c r="H56" i="3"/>
  <c r="H55" i="3"/>
  <c r="H51" i="3"/>
  <c r="H50" i="3"/>
  <c r="H49" i="3"/>
  <c r="H46" i="3"/>
  <c r="H45" i="3"/>
  <c r="H42" i="3"/>
  <c r="H41" i="3"/>
  <c r="H40" i="3"/>
  <c r="H38" i="3"/>
  <c r="H37" i="3"/>
  <c r="H36" i="3"/>
  <c r="H35" i="3"/>
  <c r="H34" i="3"/>
  <c r="H32" i="3"/>
  <c r="H31" i="3"/>
  <c r="H30" i="3"/>
  <c r="H26" i="3"/>
  <c r="H22" i="3"/>
  <c r="H21" i="3"/>
  <c r="H20" i="3"/>
  <c r="H19" i="3"/>
  <c r="H18" i="3"/>
  <c r="H17" i="3"/>
  <c r="H16" i="3"/>
  <c r="H15" i="3"/>
  <c r="H14" i="3"/>
  <c r="H13" i="3"/>
  <c r="H12" i="3"/>
  <c r="H11" i="3"/>
  <c r="H8" i="3"/>
  <c r="H9" i="3"/>
  <c r="H10" i="3"/>
  <c r="G7" i="3"/>
  <c r="H7" i="3" s="1"/>
  <c r="H71" i="3" l="1"/>
  <c r="H72" i="3" s="1"/>
  <c r="H73" i="3" s="1"/>
</calcChain>
</file>

<file path=xl/sharedStrings.xml><?xml version="1.0" encoding="utf-8"?>
<sst xmlns="http://schemas.openxmlformats.org/spreadsheetml/2006/main" count="119" uniqueCount="93">
  <si>
    <t>TÉTEL-SZÁM</t>
  </si>
  <si>
    <t>MEGNEVEZÉS</t>
  </si>
  <si>
    <t>MENNYISÉG</t>
  </si>
  <si>
    <t>MÉRTÉK-EGYSÉG</t>
  </si>
  <si>
    <t>Egységár (anyagdíj+munkadíj nettó Ft)</t>
  </si>
  <si>
    <t>Összesen
(nettó Ft)</t>
  </si>
  <si>
    <t>000 000</t>
  </si>
  <si>
    <t>ÁLTALÁNOS TÉTELEK</t>
  </si>
  <si>
    <t>010 000</t>
  </si>
  <si>
    <t>Tervezési feladatok</t>
  </si>
  <si>
    <t>010 011</t>
  </si>
  <si>
    <t>Organizációs és forgalomterelési terv elkészítése</t>
  </si>
  <si>
    <t>db</t>
  </si>
  <si>
    <t>010 015</t>
  </si>
  <si>
    <t>Megvalósulási tervek elkészítése</t>
  </si>
  <si>
    <t>010 040</t>
  </si>
  <si>
    <t>Tervezői művezetés</t>
  </si>
  <si>
    <t>alkalom</t>
  </si>
  <si>
    <t>010 045</t>
  </si>
  <si>
    <t>Előzetes állapotfelvétel épületekről, közművekről, védett természeti területről, szállító utakról</t>
  </si>
  <si>
    <t>030 000</t>
  </si>
  <si>
    <t>Ideiglenes létesítmények</t>
  </si>
  <si>
    <t>030 015</t>
  </si>
  <si>
    <t>Ideiglenes forgalomterelés építés, bontás</t>
  </si>
  <si>
    <t>m</t>
  </si>
  <si>
    <t>KÖZMŰVEZETÉKEK</t>
  </si>
  <si>
    <t>Hírközlő hálózat</t>
  </si>
  <si>
    <t xml:space="preserve">Hagyományos elektromos jeleket továbbító </t>
  </si>
  <si>
    <t>Földalatti hálózat</t>
  </si>
  <si>
    <t>Védelembe helyezés</t>
  </si>
  <si>
    <t>PVC csövek fektetése normál módon</t>
  </si>
  <si>
    <r>
      <t>m</t>
    </r>
    <r>
      <rPr>
        <vertAlign val="superscript"/>
        <sz val="10"/>
        <rFont val="Arial"/>
        <family val="2"/>
        <charset val="238"/>
      </rPr>
      <t>3</t>
    </r>
  </si>
  <si>
    <t>ELŐKÉSZÍTŐ- ÉS FÖLDMUNKÁK</t>
  </si>
  <si>
    <t>Bontási, terület-előkészítési munkák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</si>
  <si>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</si>
  <si>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Többletszállítás</t>
  </si>
  <si>
    <t>tkm</t>
  </si>
  <si>
    <t>Közművek fedlapjainak szintbehelyzése, cseréje</t>
  </si>
  <si>
    <t>Aknafedlapok cseréje</t>
  </si>
  <si>
    <t>Aknafedlapok szintbehelyezése</t>
  </si>
  <si>
    <t>Vízelzárók szintbehelyezése</t>
  </si>
  <si>
    <t>Közmű feltárás, kutatóárok ásás</t>
  </si>
  <si>
    <t>Irtás</t>
  </si>
  <si>
    <t>Egyes fák kiszedése 20 cm átmérőig</t>
  </si>
  <si>
    <t>Tuskók kiszedése 40 cm átmérő alatt</t>
  </si>
  <si>
    <r>
      <t>m</t>
    </r>
    <r>
      <rPr>
        <vertAlign val="superscript"/>
        <sz val="10"/>
        <rFont val="Arial"/>
        <family val="2"/>
        <charset val="238"/>
      </rPr>
      <t>2</t>
    </r>
  </si>
  <si>
    <t>Bozót és cserje irtás</t>
  </si>
  <si>
    <t>Űrszelvényt veszélyeztető növényzet szabályozása</t>
  </si>
  <si>
    <t>Terület előkészítő földmunkák</t>
  </si>
  <si>
    <t>Alkalmatlan fedőréteg leszedése, szállítása (régészet által érintett területekkel)</t>
  </si>
  <si>
    <t>Nem építmény specifikus általános földmunkák</t>
  </si>
  <si>
    <t>Talajkezelés, töltésépítés előkészítés</t>
  </si>
  <si>
    <t>Altalaj tömörítése bevágásban</t>
  </si>
  <si>
    <t>Földmű építése anyagnyerőhelyről</t>
  </si>
  <si>
    <t>ÚTÉPÍTÉS ÉS EGYÉB PÁLYASZERKEZET ÉPÍTÉS</t>
  </si>
  <si>
    <t>Útépítéssel kapcsolatos bontási munkák, padka, elválasztósáv építés</t>
  </si>
  <si>
    <t>Útépítéssel kapcsolatos bontási munkák</t>
  </si>
  <si>
    <t>Aszfalt burkolat bontása közúton</t>
  </si>
  <si>
    <t>Szórt és makadám útalapok bontása</t>
  </si>
  <si>
    <t>Burkolatszél vágás munkahézagnál</t>
  </si>
  <si>
    <t>Padka, elválasztósáv építése</t>
  </si>
  <si>
    <t>Padka készítése mechanikai stabilizációból (M22)</t>
  </si>
  <si>
    <t>Meglévő padka elbontása</t>
  </si>
  <si>
    <t>Pályaszerkezeti rétegek</t>
  </si>
  <si>
    <t>Kötőanyag nélküli pályaszerkezeti rétegek</t>
  </si>
  <si>
    <t>Folytonos szemeloszlású zúzottkő alap</t>
  </si>
  <si>
    <t>Mechanikai stabilizáció beépítése (M45)</t>
  </si>
  <si>
    <t>Bitumenes kötőanyagú pályaszerkezeti rétegek</t>
  </si>
  <si>
    <t>Kopórétegként építhető pályaszerkezeti rétegek</t>
  </si>
  <si>
    <t>Forgalomtechnikai létesítmények</t>
  </si>
  <si>
    <t>Forgalomtechnikai jelzések bontása, megszüntetése</t>
  </si>
  <si>
    <t>Forgalomtechnikai jelzések létesítése</t>
  </si>
  <si>
    <t>Függőleges forgalomtechnikai jelzések</t>
  </si>
  <si>
    <t>Oszlopok elhelyezése KRESZ táblákhoz</t>
  </si>
  <si>
    <t>KRESZ táblák elhelyezése</t>
  </si>
  <si>
    <t>Kiegészítő táblák elhelyezése</t>
  </si>
  <si>
    <t>VÍZÉPÍTÉS</t>
  </si>
  <si>
    <t>Víztelenítés</t>
  </si>
  <si>
    <t>Árok, folyóka</t>
  </si>
  <si>
    <t>Árok földmunka kialakítása</t>
  </si>
  <si>
    <t>Földárok humuszolása, füvesítése</t>
  </si>
  <si>
    <t>AC 16 alap-kopó (N)</t>
  </si>
  <si>
    <t>FZKA 0/22</t>
  </si>
  <si>
    <t>FZKA 0/45</t>
  </si>
  <si>
    <t>Védőréteg készítése zúzottkő alapból (FZKA 0/63)</t>
  </si>
  <si>
    <t>Geotextília terítése (szakítószilárdság ≥ 40 kN/m (mindkét irányban) beépítése)</t>
  </si>
  <si>
    <t>"Bácsbokod, Felsőszentiváni út (315 hrsz)
szilárdburkolatú út kiépítésének megtervezése"  - KIVITELI tervdokumentáció
Tervezői költségbecslés (Útépítés szakág)</t>
  </si>
  <si>
    <t>Összesen (nettó Ft)</t>
  </si>
  <si>
    <t>ÁFA (27 % Ft)</t>
  </si>
  <si>
    <t>Végösszesen (bruttó Ft)</t>
  </si>
  <si>
    <t>Kelt: Baja, 2026. február 23.</t>
  </si>
  <si>
    <t>Rutay Péter István</t>
  </si>
  <si>
    <t>Tervező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</si>
</sst>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[$Ft-40E]_-;\-* #,##0\ [$Ft-40E]_-;_-* &quot;-&quot;??\ [$Ft-40E]_-;_-@_-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3" fontId="8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 indent="3"/>
    </xf>
    <xf numFmtId="3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 wrapText="1" indent="3"/>
    </xf>
    <xf numFmtId="4" fontId="1" fillId="0" borderId="0" xfId="0" applyNumberFormat="1" applyFont="1" applyAlignment="1">
      <alignment horizontal="center" vertical="center" wrapText="1"/>
    </xf>
    <xf numFmtId="0" fontId="1" fillId="6" borderId="0" xfId="0" applyFont="1" applyFill="1"/>
    <xf numFmtId="0" fontId="0" fillId="6" borderId="0" xfId="0" applyFill="1"/>
    <xf numFmtId="164" fontId="11" fillId="7" borderId="3" xfId="0" applyNumberFormat="1" applyFont="1" applyFill="1" applyBorder="1"/>
    <xf numFmtId="164" fontId="13" fillId="0" borderId="4" xfId="0" applyNumberFormat="1" applyFont="1" applyBorder="1"/>
    <xf numFmtId="164" fontId="14" fillId="8" borderId="5" xfId="0" applyNumberFormat="1" applyFont="1" applyFill="1" applyBorder="1"/>
    <xf numFmtId="0" fontId="0" fillId="0" borderId="0" xfId="0" applyFill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3" fontId="2" fillId="2" borderId="1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3" fontId="1" fillId="0" borderId="11" xfId="0" quotePrefix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3"/>
    </xf>
    <xf numFmtId="2" fontId="1" fillId="0" borderId="1" xfId="0" applyNumberFormat="1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12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2" fontId="2" fillId="5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center" vertical="center"/>
    </xf>
    <xf numFmtId="3" fontId="2" fillId="0" borderId="1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3"/>
    </xf>
    <xf numFmtId="2" fontId="2" fillId="0" borderId="1" xfId="0" applyNumberFormat="1" applyFont="1" applyBorder="1" applyAlignment="1">
      <alignment horizontal="left" vertical="center" indent="3"/>
    </xf>
    <xf numFmtId="3" fontId="1" fillId="0" borderId="1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 indent="3"/>
    </xf>
    <xf numFmtId="2" fontId="1" fillId="0" borderId="14" xfId="0" applyNumberFormat="1" applyFont="1" applyBorder="1" applyAlignment="1">
      <alignment horizontal="left" vertical="center" wrapText="1" indent="3"/>
    </xf>
    <xf numFmtId="0" fontId="1" fillId="0" borderId="14" xfId="0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3" fontId="9" fillId="0" borderId="17" xfId="0" applyNumberFormat="1" applyFont="1" applyBorder="1" applyAlignment="1">
      <alignment horizontal="center" vertical="center" wrapText="1"/>
    </xf>
    <xf numFmtId="3" fontId="9" fillId="0" borderId="18" xfId="0" applyNumberFormat="1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left" vertical="center"/>
    </xf>
    <xf numFmtId="3" fontId="12" fillId="0" borderId="2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left" vertical="center"/>
    </xf>
    <xf numFmtId="3" fontId="1" fillId="0" borderId="10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">
    <cellStyle name="Excel Built-in Normal" xfId="1"/>
    <cellStyle name="Normál" xfId="0" builtinId="0"/>
    <cellStyle name="Normál 15" xfId="5"/>
    <cellStyle name="Normál 2 2" xfId="6"/>
    <cellStyle name="Normál 2 3" xfId="4"/>
    <cellStyle name="Normál 3" xfId="7"/>
    <cellStyle name="Normál 4" xfId="3"/>
    <cellStyle name="Normal_C1a 4alszakasz" xfId="2"/>
  </cellStyles>
  <dxfs count="0"/>
  <tableStyles count="0" defaultTableStyle="TableStyleMedium2" defaultPivotStyle="PivotStyleLight16"/>
  <colors>
    <mruColors>
      <color rgb="FFFFFF99"/>
      <color rgb="FFFFFFCC"/>
      <color rgb="FFFFFFFF"/>
      <color rgb="FFFFFF66"/>
      <color rgb="FFFF9900"/>
      <color rgb="FFFFCC00"/>
      <color rgb="FFFFCC99"/>
      <color rgb="FFFFCCCC"/>
      <color rgb="FF99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L78"/>
  <sheetViews>
    <sheetView tabSelected="1" topLeftCell="B1" zoomScaleNormal="100" zoomScaleSheetLayoutView="100" workbookViewId="0">
      <pane ySplit="4" topLeftCell="A62" activePane="bottomLeft" state="frozen"/>
      <selection pane="bottomLeft" activeCell="G79" sqref="G79"/>
    </sheetView>
  </sheetViews>
  <sheetFormatPr defaultRowHeight="12.3" x14ac:dyDescent="0.4"/>
  <cols>
    <col min="1" max="1" width="0" hidden="1" customWidth="1"/>
    <col min="2" max="2" width="8.88671875" style="22"/>
    <col min="3" max="3" width="14.6640625" style="11" bestFit="1" customWidth="1"/>
    <col min="4" max="4" width="92.44140625" style="5" customWidth="1"/>
    <col min="5" max="5" width="14.88671875" style="5" customWidth="1"/>
    <col min="6" max="6" width="10.88671875" style="3" bestFit="1" customWidth="1"/>
    <col min="7" max="7" width="14.6640625" style="3" customWidth="1"/>
    <col min="8" max="8" width="25.5546875" style="3" customWidth="1"/>
    <col min="9" max="9" width="9.5546875" style="3" customWidth="1"/>
    <col min="10" max="10" width="12" style="3" customWidth="1"/>
  </cols>
  <sheetData>
    <row r="2" spans="1:12" ht="12.6" thickBot="1" x14ac:dyDescent="0.45"/>
    <row r="3" spans="1:12" ht="72.599999999999994" customHeight="1" thickTop="1" thickBot="1" x14ac:dyDescent="0.45">
      <c r="C3" s="88" t="s">
        <v>86</v>
      </c>
      <c r="D3" s="89"/>
      <c r="E3" s="89"/>
      <c r="F3" s="89"/>
      <c r="G3" s="89"/>
      <c r="H3" s="90"/>
      <c r="I3" s="13"/>
      <c r="J3" s="9"/>
      <c r="K3" s="9"/>
      <c r="L3" s="9"/>
    </row>
    <row r="4" spans="1:12" s="8" customFormat="1" ht="37.200000000000003" thickTop="1" x14ac:dyDescent="0.4">
      <c r="B4" s="23"/>
      <c r="C4" s="82" t="s">
        <v>0</v>
      </c>
      <c r="D4" s="83" t="s">
        <v>1</v>
      </c>
      <c r="E4" s="84" t="s">
        <v>2</v>
      </c>
      <c r="F4" s="85" t="s">
        <v>3</v>
      </c>
      <c r="G4" s="86" t="s">
        <v>4</v>
      </c>
      <c r="H4" s="87" t="s">
        <v>5</v>
      </c>
      <c r="I4" s="10"/>
      <c r="J4" s="1"/>
    </row>
    <row r="5" spans="1:12" s="4" customFormat="1" x14ac:dyDescent="0.4">
      <c r="B5" s="24"/>
      <c r="C5" s="25" t="s">
        <v>6</v>
      </c>
      <c r="D5" s="26" t="s">
        <v>7</v>
      </c>
      <c r="E5" s="27"/>
      <c r="F5" s="28"/>
      <c r="G5" s="28"/>
      <c r="H5" s="29"/>
      <c r="I5" s="1"/>
      <c r="J5" s="1"/>
    </row>
    <row r="6" spans="1:12" s="4" customFormat="1" x14ac:dyDescent="0.4">
      <c r="B6" s="24"/>
      <c r="C6" s="30" t="s">
        <v>8</v>
      </c>
      <c r="D6" s="31" t="s">
        <v>9</v>
      </c>
      <c r="E6" s="32"/>
      <c r="F6" s="33"/>
      <c r="G6" s="33"/>
      <c r="H6" s="34"/>
      <c r="I6" s="2"/>
      <c r="J6" s="3"/>
    </row>
    <row r="7" spans="1:12" s="4" customFormat="1" x14ac:dyDescent="0.4">
      <c r="A7" s="17"/>
      <c r="B7" s="24"/>
      <c r="C7" s="35" t="s">
        <v>10</v>
      </c>
      <c r="D7" s="36" t="s">
        <v>11</v>
      </c>
      <c r="E7" s="37">
        <v>1</v>
      </c>
      <c r="F7" s="38" t="s">
        <v>12</v>
      </c>
      <c r="G7" s="39">
        <f>200000+250000</f>
        <v>450000</v>
      </c>
      <c r="H7" s="40">
        <f t="shared" ref="H7:H38" si="0">IF($E7*$G7=0,"",E7*G7)</f>
        <v>450000</v>
      </c>
      <c r="I7" s="3"/>
      <c r="J7" s="14"/>
    </row>
    <row r="8" spans="1:12" s="4" customFormat="1" x14ac:dyDescent="0.4">
      <c r="A8" s="17"/>
      <c r="B8" s="24"/>
      <c r="C8" s="41" t="s">
        <v>13</v>
      </c>
      <c r="D8" s="36" t="s">
        <v>14</v>
      </c>
      <c r="E8" s="37">
        <v>1</v>
      </c>
      <c r="F8" s="38" t="s">
        <v>12</v>
      </c>
      <c r="G8" s="39">
        <v>350000</v>
      </c>
      <c r="H8" s="40">
        <f t="shared" si="0"/>
        <v>350000</v>
      </c>
      <c r="I8" s="3"/>
      <c r="J8" s="3"/>
    </row>
    <row r="9" spans="1:12" s="4" customFormat="1" x14ac:dyDescent="0.4">
      <c r="A9" s="17"/>
      <c r="B9" s="24"/>
      <c r="C9" s="41" t="s">
        <v>15</v>
      </c>
      <c r="D9" s="36" t="s">
        <v>16</v>
      </c>
      <c r="E9" s="37">
        <v>6</v>
      </c>
      <c r="F9" s="38" t="s">
        <v>17</v>
      </c>
      <c r="G9" s="39">
        <v>125000</v>
      </c>
      <c r="H9" s="40">
        <f t="shared" si="0"/>
        <v>750000</v>
      </c>
      <c r="I9" s="3"/>
      <c r="J9" s="3"/>
    </row>
    <row r="10" spans="1:12" s="4" customFormat="1" x14ac:dyDescent="0.4">
      <c r="A10" s="17"/>
      <c r="B10" s="24"/>
      <c r="C10" s="41" t="s">
        <v>18</v>
      </c>
      <c r="D10" s="36" t="s">
        <v>19</v>
      </c>
      <c r="E10" s="37">
        <v>1</v>
      </c>
      <c r="F10" s="38" t="s">
        <v>12</v>
      </c>
      <c r="G10" s="39">
        <v>80000</v>
      </c>
      <c r="H10" s="40">
        <f t="shared" si="0"/>
        <v>80000</v>
      </c>
      <c r="I10" s="3"/>
      <c r="J10" s="3"/>
    </row>
    <row r="11" spans="1:12" s="4" customFormat="1" x14ac:dyDescent="0.4">
      <c r="B11" s="24"/>
      <c r="C11" s="30" t="s">
        <v>20</v>
      </c>
      <c r="D11" s="31" t="s">
        <v>21</v>
      </c>
      <c r="E11" s="32"/>
      <c r="F11" s="33"/>
      <c r="G11" s="42"/>
      <c r="H11" s="43" t="str">
        <f t="shared" si="0"/>
        <v/>
      </c>
      <c r="I11" s="2"/>
      <c r="J11" s="2"/>
    </row>
    <row r="12" spans="1:12" s="4" customFormat="1" x14ac:dyDescent="0.4">
      <c r="A12" s="17"/>
      <c r="B12" s="24"/>
      <c r="C12" s="41" t="s">
        <v>22</v>
      </c>
      <c r="D12" s="36" t="s">
        <v>23</v>
      </c>
      <c r="E12" s="37">
        <v>1</v>
      </c>
      <c r="F12" s="38" t="s">
        <v>12</v>
      </c>
      <c r="G12" s="39">
        <v>400000</v>
      </c>
      <c r="H12" s="40">
        <f t="shared" si="0"/>
        <v>400000</v>
      </c>
      <c r="I12" s="3"/>
      <c r="J12" s="3"/>
    </row>
    <row r="13" spans="1:12" x14ac:dyDescent="0.4">
      <c r="C13" s="44">
        <v>100000</v>
      </c>
      <c r="D13" s="26" t="s">
        <v>25</v>
      </c>
      <c r="E13" s="27"/>
      <c r="F13" s="28"/>
      <c r="G13" s="45"/>
      <c r="H13" s="46" t="str">
        <f t="shared" si="0"/>
        <v/>
      </c>
      <c r="I13" s="1"/>
      <c r="J13" s="2"/>
    </row>
    <row r="14" spans="1:12" x14ac:dyDescent="0.4">
      <c r="C14" s="30">
        <v>110000</v>
      </c>
      <c r="D14" s="31" t="s">
        <v>26</v>
      </c>
      <c r="E14" s="32"/>
      <c r="F14" s="33"/>
      <c r="G14" s="42"/>
      <c r="H14" s="43" t="str">
        <f t="shared" si="0"/>
        <v/>
      </c>
      <c r="I14" s="2"/>
      <c r="J14" s="2"/>
    </row>
    <row r="15" spans="1:12" x14ac:dyDescent="0.4">
      <c r="C15" s="47">
        <v>111000</v>
      </c>
      <c r="D15" s="48" t="s">
        <v>27</v>
      </c>
      <c r="E15" s="49"/>
      <c r="F15" s="50"/>
      <c r="G15" s="51"/>
      <c r="H15" s="52" t="str">
        <f t="shared" si="0"/>
        <v/>
      </c>
      <c r="I15" s="2"/>
      <c r="J15" s="2"/>
    </row>
    <row r="16" spans="1:12" x14ac:dyDescent="0.4">
      <c r="C16" s="53">
        <v>111200</v>
      </c>
      <c r="D16" s="54" t="s">
        <v>28</v>
      </c>
      <c r="E16" s="55"/>
      <c r="F16" s="56"/>
      <c r="G16" s="57"/>
      <c r="H16" s="58" t="str">
        <f t="shared" si="0"/>
        <v/>
      </c>
      <c r="I16" s="2"/>
      <c r="J16" s="7"/>
    </row>
    <row r="17" spans="1:10" x14ac:dyDescent="0.4">
      <c r="C17" s="59">
        <v>111240</v>
      </c>
      <c r="D17" s="60" t="s">
        <v>29</v>
      </c>
      <c r="E17" s="61"/>
      <c r="F17" s="38"/>
      <c r="G17" s="39"/>
      <c r="H17" s="40" t="str">
        <f t="shared" si="0"/>
        <v/>
      </c>
    </row>
    <row r="18" spans="1:10" x14ac:dyDescent="0.4">
      <c r="A18" s="18"/>
      <c r="C18" s="62">
        <v>111241</v>
      </c>
      <c r="D18" s="36" t="s">
        <v>30</v>
      </c>
      <c r="E18" s="37">
        <v>11</v>
      </c>
      <c r="F18" s="63" t="s">
        <v>24</v>
      </c>
      <c r="G18" s="64">
        <v>15000</v>
      </c>
      <c r="H18" s="65">
        <f t="shared" si="0"/>
        <v>165000</v>
      </c>
      <c r="I18" s="7"/>
      <c r="J18" s="7"/>
    </row>
    <row r="19" spans="1:10" s="4" customFormat="1" x14ac:dyDescent="0.4">
      <c r="B19" s="24"/>
      <c r="C19" s="44">
        <v>200000</v>
      </c>
      <c r="D19" s="26" t="s">
        <v>32</v>
      </c>
      <c r="E19" s="27"/>
      <c r="F19" s="28"/>
      <c r="G19" s="45"/>
      <c r="H19" s="46" t="str">
        <f t="shared" si="0"/>
        <v/>
      </c>
      <c r="I19" s="1"/>
      <c r="J19" s="2"/>
    </row>
    <row r="20" spans="1:10" s="4" customFormat="1" x14ac:dyDescent="0.4">
      <c r="B20" s="24"/>
      <c r="C20" s="30">
        <v>210000</v>
      </c>
      <c r="D20" s="31" t="s">
        <v>33</v>
      </c>
      <c r="E20" s="32"/>
      <c r="F20" s="33"/>
      <c r="G20" s="42"/>
      <c r="H20" s="43" t="str">
        <f t="shared" si="0"/>
        <v/>
      </c>
      <c r="I20" s="2"/>
      <c r="J20" s="3"/>
    </row>
    <row r="21" spans="1:10" s="4" customFormat="1" x14ac:dyDescent="0.4">
      <c r="B21" s="24"/>
      <c r="C21" s="47">
        <v>212000</v>
      </c>
      <c r="D21" s="48" t="s">
        <v>37</v>
      </c>
      <c r="E21" s="49"/>
      <c r="F21" s="50"/>
      <c r="G21" s="51"/>
      <c r="H21" s="52" t="str">
        <f t="shared" si="0"/>
        <v/>
      </c>
      <c r="I21" s="2"/>
      <c r="J21" s="3"/>
    </row>
    <row r="22" spans="1:10" s="4" customFormat="1" x14ac:dyDescent="0.4">
      <c r="A22" s="17"/>
      <c r="B22" s="24"/>
      <c r="C22" s="62">
        <v>212020</v>
      </c>
      <c r="D22" s="36" t="s">
        <v>38</v>
      </c>
      <c r="E22" s="37">
        <v>2</v>
      </c>
      <c r="F22" s="38" t="s">
        <v>12</v>
      </c>
      <c r="G22" s="39">
        <v>85000</v>
      </c>
      <c r="H22" s="40">
        <f t="shared" si="0"/>
        <v>170000</v>
      </c>
      <c r="I22" s="3"/>
      <c r="J22" s="3"/>
    </row>
    <row r="23" spans="1:10" s="4" customFormat="1" x14ac:dyDescent="0.4">
      <c r="A23" s="17"/>
      <c r="B23" s="24"/>
      <c r="C23" s="62">
        <v>212025</v>
      </c>
      <c r="D23" s="36" t="s">
        <v>39</v>
      </c>
      <c r="E23" s="37">
        <v>2</v>
      </c>
      <c r="F23" s="38" t="s">
        <v>12</v>
      </c>
      <c r="G23" s="39">
        <v>55000</v>
      </c>
      <c r="H23" s="40">
        <f t="shared" si="0"/>
        <v>110000</v>
      </c>
      <c r="I23" s="3"/>
      <c r="J23" s="3"/>
    </row>
    <row r="24" spans="1:10" s="4" customFormat="1" x14ac:dyDescent="0.4">
      <c r="A24" s="17"/>
      <c r="B24" s="24"/>
      <c r="C24" s="62">
        <v>212045</v>
      </c>
      <c r="D24" s="36" t="s">
        <v>40</v>
      </c>
      <c r="E24" s="37">
        <v>1</v>
      </c>
      <c r="F24" s="38" t="s">
        <v>12</v>
      </c>
      <c r="G24" s="39">
        <v>35000</v>
      </c>
      <c r="H24" s="40">
        <f t="shared" si="0"/>
        <v>35000</v>
      </c>
      <c r="I24" s="3"/>
      <c r="J24" s="3"/>
    </row>
    <row r="25" spans="1:10" s="4" customFormat="1" ht="14.1" x14ac:dyDescent="0.4">
      <c r="A25" s="17"/>
      <c r="B25" s="24"/>
      <c r="C25" s="62">
        <v>212070</v>
      </c>
      <c r="D25" s="36" t="s">
        <v>41</v>
      </c>
      <c r="E25" s="37">
        <f>6*4*1.25*0.75</f>
        <v>22.5</v>
      </c>
      <c r="F25" s="38" t="s">
        <v>34</v>
      </c>
      <c r="G25" s="39">
        <v>12500</v>
      </c>
      <c r="H25" s="40">
        <f t="shared" si="0"/>
        <v>281250</v>
      </c>
      <c r="I25" s="3"/>
      <c r="J25" s="3"/>
    </row>
    <row r="26" spans="1:10" s="4" customFormat="1" x14ac:dyDescent="0.4">
      <c r="B26" s="24"/>
      <c r="C26" s="47">
        <v>213000</v>
      </c>
      <c r="D26" s="48" t="s">
        <v>42</v>
      </c>
      <c r="E26" s="49"/>
      <c r="F26" s="50"/>
      <c r="G26" s="51"/>
      <c r="H26" s="52" t="str">
        <f t="shared" si="0"/>
        <v/>
      </c>
      <c r="I26" s="2"/>
      <c r="J26" s="3"/>
    </row>
    <row r="27" spans="1:10" s="4" customFormat="1" x14ac:dyDescent="0.4">
      <c r="A27" s="17"/>
      <c r="B27" s="24"/>
      <c r="C27" s="66">
        <v>213010</v>
      </c>
      <c r="D27" s="36" t="s">
        <v>43</v>
      </c>
      <c r="E27" s="37">
        <v>1</v>
      </c>
      <c r="F27" s="67" t="s">
        <v>12</v>
      </c>
      <c r="G27" s="39">
        <v>25000</v>
      </c>
      <c r="H27" s="40">
        <f t="shared" si="0"/>
        <v>25000</v>
      </c>
      <c r="I27" s="6"/>
      <c r="J27" s="3"/>
    </row>
    <row r="28" spans="1:10" s="4" customFormat="1" ht="14.1" x14ac:dyDescent="0.4">
      <c r="A28" s="17"/>
      <c r="B28" s="24"/>
      <c r="C28" s="66">
        <v>213015</v>
      </c>
      <c r="D28" s="36" t="s">
        <v>44</v>
      </c>
      <c r="E28" s="37">
        <v>0.25</v>
      </c>
      <c r="F28" s="67" t="s">
        <v>34</v>
      </c>
      <c r="G28" s="68">
        <v>18000</v>
      </c>
      <c r="H28" s="40">
        <f t="shared" si="0"/>
        <v>4500</v>
      </c>
      <c r="I28" s="6"/>
      <c r="J28" s="3"/>
    </row>
    <row r="29" spans="1:10" s="4" customFormat="1" ht="13.8" x14ac:dyDescent="0.4">
      <c r="A29" s="17"/>
      <c r="B29" s="24"/>
      <c r="C29" s="66">
        <v>213025</v>
      </c>
      <c r="D29" s="36" t="s">
        <v>46</v>
      </c>
      <c r="E29" s="37">
        <v>80</v>
      </c>
      <c r="F29" s="67" t="s">
        <v>45</v>
      </c>
      <c r="G29" s="68">
        <v>2500</v>
      </c>
      <c r="H29" s="40">
        <f t="shared" si="0"/>
        <v>200000</v>
      </c>
      <c r="I29" s="6"/>
      <c r="J29" s="3"/>
    </row>
    <row r="30" spans="1:10" s="4" customFormat="1" x14ac:dyDescent="0.4">
      <c r="A30" s="17"/>
      <c r="B30" s="24"/>
      <c r="C30" s="66">
        <v>213050</v>
      </c>
      <c r="D30" s="36" t="s">
        <v>47</v>
      </c>
      <c r="E30" s="37">
        <v>1</v>
      </c>
      <c r="F30" s="67" t="s">
        <v>12</v>
      </c>
      <c r="G30" s="68">
        <v>25000</v>
      </c>
      <c r="H30" s="69">
        <f t="shared" si="0"/>
        <v>25000</v>
      </c>
      <c r="I30" s="6"/>
      <c r="J30" s="3"/>
    </row>
    <row r="31" spans="1:10" s="4" customFormat="1" x14ac:dyDescent="0.4">
      <c r="B31" s="24"/>
      <c r="C31" s="66">
        <v>213060</v>
      </c>
      <c r="D31" s="36" t="s">
        <v>35</v>
      </c>
      <c r="E31" s="37"/>
      <c r="F31" s="67" t="s">
        <v>36</v>
      </c>
      <c r="G31" s="68"/>
      <c r="H31" s="69" t="str">
        <f t="shared" si="0"/>
        <v/>
      </c>
      <c r="I31" s="6"/>
      <c r="J31" s="3"/>
    </row>
    <row r="32" spans="1:10" s="4" customFormat="1" x14ac:dyDescent="0.4">
      <c r="B32" s="24"/>
      <c r="C32" s="47">
        <v>214000</v>
      </c>
      <c r="D32" s="48" t="s">
        <v>48</v>
      </c>
      <c r="E32" s="49"/>
      <c r="F32" s="50"/>
      <c r="G32" s="51"/>
      <c r="H32" s="52" t="str">
        <f t="shared" si="0"/>
        <v/>
      </c>
      <c r="I32" s="2"/>
      <c r="J32" s="3"/>
    </row>
    <row r="33" spans="1:10" s="4" customFormat="1" ht="14.1" x14ac:dyDescent="0.4">
      <c r="A33" s="17"/>
      <c r="B33" s="24"/>
      <c r="C33" s="66">
        <v>214051</v>
      </c>
      <c r="D33" s="36" t="s">
        <v>49</v>
      </c>
      <c r="E33" s="37">
        <f>300-152.8</f>
        <v>147.19999999999999</v>
      </c>
      <c r="F33" s="67" t="s">
        <v>34</v>
      </c>
      <c r="G33" s="68">
        <v>14500</v>
      </c>
      <c r="H33" s="69">
        <f t="shared" si="0"/>
        <v>2134400</v>
      </c>
      <c r="I33" s="6"/>
      <c r="J33" s="14"/>
    </row>
    <row r="34" spans="1:10" s="4" customFormat="1" x14ac:dyDescent="0.4">
      <c r="B34" s="24"/>
      <c r="C34" s="30">
        <v>220000</v>
      </c>
      <c r="D34" s="31" t="s">
        <v>50</v>
      </c>
      <c r="E34" s="32"/>
      <c r="F34" s="33"/>
      <c r="G34" s="42"/>
      <c r="H34" s="43" t="str">
        <f t="shared" si="0"/>
        <v/>
      </c>
      <c r="I34" s="2"/>
      <c r="J34" s="3"/>
    </row>
    <row r="35" spans="1:10" s="4" customFormat="1" x14ac:dyDescent="0.4">
      <c r="B35" s="24"/>
      <c r="C35" s="47">
        <v>221000</v>
      </c>
      <c r="D35" s="48" t="s">
        <v>51</v>
      </c>
      <c r="E35" s="49"/>
      <c r="F35" s="50"/>
      <c r="G35" s="51"/>
      <c r="H35" s="52" t="str">
        <f t="shared" si="0"/>
        <v/>
      </c>
      <c r="I35" s="2"/>
      <c r="J35" s="3"/>
    </row>
    <row r="36" spans="1:10" s="4" customFormat="1" ht="13.8" x14ac:dyDescent="0.4">
      <c r="A36" s="17"/>
      <c r="B36" s="24"/>
      <c r="C36" s="62">
        <v>221065</v>
      </c>
      <c r="D36" s="36" t="s">
        <v>85</v>
      </c>
      <c r="E36" s="37">
        <v>553</v>
      </c>
      <c r="F36" s="38" t="s">
        <v>45</v>
      </c>
      <c r="G36" s="39">
        <v>1750</v>
      </c>
      <c r="H36" s="40">
        <f t="shared" si="0"/>
        <v>967750</v>
      </c>
      <c r="I36" s="3"/>
      <c r="J36" s="3"/>
    </row>
    <row r="37" spans="1:10" s="4" customFormat="1" ht="13.8" x14ac:dyDescent="0.4">
      <c r="A37" s="17"/>
      <c r="B37" s="24"/>
      <c r="C37" s="62">
        <v>221120</v>
      </c>
      <c r="D37" s="36" t="s">
        <v>52</v>
      </c>
      <c r="E37" s="37">
        <v>553</v>
      </c>
      <c r="F37" s="38" t="s">
        <v>45</v>
      </c>
      <c r="G37" s="39">
        <v>700</v>
      </c>
      <c r="H37" s="40">
        <f t="shared" si="0"/>
        <v>387100</v>
      </c>
      <c r="I37" s="3"/>
      <c r="J37" s="3"/>
    </row>
    <row r="38" spans="1:10" s="4" customFormat="1" x14ac:dyDescent="0.4">
      <c r="B38" s="24"/>
      <c r="C38" s="53">
        <v>222200</v>
      </c>
      <c r="D38" s="54" t="s">
        <v>53</v>
      </c>
      <c r="E38" s="55"/>
      <c r="F38" s="56"/>
      <c r="G38" s="57"/>
      <c r="H38" s="58" t="str">
        <f t="shared" si="0"/>
        <v/>
      </c>
      <c r="I38" s="2"/>
      <c r="J38" s="3"/>
    </row>
    <row r="39" spans="1:10" s="4" customFormat="1" ht="14.1" x14ac:dyDescent="0.4">
      <c r="A39" s="17"/>
      <c r="B39" s="24"/>
      <c r="C39" s="62">
        <v>222234</v>
      </c>
      <c r="D39" s="36" t="s">
        <v>84</v>
      </c>
      <c r="E39" s="37">
        <f>542*0.3</f>
        <v>162.6</v>
      </c>
      <c r="F39" s="38" t="s">
        <v>34</v>
      </c>
      <c r="G39" s="39">
        <v>19000</v>
      </c>
      <c r="H39" s="40">
        <f t="shared" ref="H39:H70" si="1">IF($E39*$G39=0,"",E39*G39)</f>
        <v>3089400</v>
      </c>
      <c r="I39" s="3"/>
      <c r="J39" s="3"/>
    </row>
    <row r="40" spans="1:10" x14ac:dyDescent="0.4">
      <c r="C40" s="44">
        <v>300000</v>
      </c>
      <c r="D40" s="26" t="s">
        <v>54</v>
      </c>
      <c r="E40" s="27"/>
      <c r="F40" s="28"/>
      <c r="G40" s="45"/>
      <c r="H40" s="46" t="str">
        <f t="shared" si="1"/>
        <v/>
      </c>
      <c r="I40" s="1"/>
      <c r="J40" s="2"/>
    </row>
    <row r="41" spans="1:10" x14ac:dyDescent="0.4">
      <c r="C41" s="70">
        <v>310000</v>
      </c>
      <c r="D41" s="71" t="s">
        <v>55</v>
      </c>
      <c r="E41" s="72"/>
      <c r="F41" s="73"/>
      <c r="G41" s="74"/>
      <c r="H41" s="75" t="str">
        <f t="shared" si="1"/>
        <v/>
      </c>
      <c r="I41" s="1"/>
      <c r="J41" s="2"/>
    </row>
    <row r="42" spans="1:10" x14ac:dyDescent="0.4">
      <c r="C42" s="47">
        <v>311000</v>
      </c>
      <c r="D42" s="48" t="s">
        <v>56</v>
      </c>
      <c r="E42" s="49"/>
      <c r="F42" s="50"/>
      <c r="G42" s="51"/>
      <c r="H42" s="52" t="str">
        <f t="shared" si="1"/>
        <v/>
      </c>
      <c r="I42" s="2"/>
    </row>
    <row r="43" spans="1:10" ht="14.1" x14ac:dyDescent="0.4">
      <c r="A43" s="18"/>
      <c r="C43" s="62">
        <v>311020</v>
      </c>
      <c r="D43" s="36" t="s">
        <v>57</v>
      </c>
      <c r="E43" s="37">
        <f>32*0.55</f>
        <v>17.600000000000001</v>
      </c>
      <c r="F43" s="38" t="s">
        <v>34</v>
      </c>
      <c r="G43" s="39">
        <v>22000</v>
      </c>
      <c r="H43" s="40">
        <f t="shared" si="1"/>
        <v>387200.00000000006</v>
      </c>
    </row>
    <row r="44" spans="1:10" ht="14.1" x14ac:dyDescent="0.4">
      <c r="A44" s="18"/>
      <c r="C44" s="62">
        <v>311051</v>
      </c>
      <c r="D44" s="36" t="s">
        <v>58</v>
      </c>
      <c r="E44" s="37">
        <f>382*0.4</f>
        <v>152.80000000000001</v>
      </c>
      <c r="F44" s="38" t="s">
        <v>34</v>
      </c>
      <c r="G44" s="39">
        <v>22000</v>
      </c>
      <c r="H44" s="40">
        <f t="shared" si="1"/>
        <v>3361600.0000000005</v>
      </c>
    </row>
    <row r="45" spans="1:10" x14ac:dyDescent="0.4">
      <c r="A45" s="18"/>
      <c r="C45" s="62">
        <v>311121</v>
      </c>
      <c r="D45" s="36" t="s">
        <v>59</v>
      </c>
      <c r="E45" s="37">
        <v>19</v>
      </c>
      <c r="F45" s="38" t="s">
        <v>24</v>
      </c>
      <c r="G45" s="39">
        <v>3000</v>
      </c>
      <c r="H45" s="40">
        <f t="shared" si="1"/>
        <v>57000</v>
      </c>
    </row>
    <row r="46" spans="1:10" x14ac:dyDescent="0.4">
      <c r="C46" s="47">
        <v>312000</v>
      </c>
      <c r="D46" s="48" t="s">
        <v>60</v>
      </c>
      <c r="E46" s="49"/>
      <c r="F46" s="50"/>
      <c r="G46" s="51"/>
      <c r="H46" s="52" t="str">
        <f t="shared" si="1"/>
        <v/>
      </c>
      <c r="I46" s="2"/>
    </row>
    <row r="47" spans="1:10" ht="14.1" x14ac:dyDescent="0.4">
      <c r="A47" s="18"/>
      <c r="C47" s="66">
        <v>312030</v>
      </c>
      <c r="D47" s="36" t="s">
        <v>61</v>
      </c>
      <c r="E47" s="37">
        <f>230*0.2</f>
        <v>46</v>
      </c>
      <c r="F47" s="67" t="s">
        <v>34</v>
      </c>
      <c r="G47" s="68">
        <v>19500</v>
      </c>
      <c r="H47" s="69">
        <f t="shared" si="1"/>
        <v>897000</v>
      </c>
      <c r="I47" s="6"/>
    </row>
    <row r="48" spans="1:10" ht="13.8" x14ac:dyDescent="0.4">
      <c r="A48" s="18"/>
      <c r="C48" s="66">
        <v>312060</v>
      </c>
      <c r="D48" s="36" t="s">
        <v>62</v>
      </c>
      <c r="E48" s="37">
        <f>11*0.2</f>
        <v>2.2000000000000002</v>
      </c>
      <c r="F48" s="67" t="s">
        <v>31</v>
      </c>
      <c r="G48" s="68">
        <v>20000</v>
      </c>
      <c r="H48" s="69">
        <f t="shared" si="1"/>
        <v>44000</v>
      </c>
      <c r="I48" s="6"/>
    </row>
    <row r="49" spans="1:10" x14ac:dyDescent="0.4">
      <c r="C49" s="70">
        <v>320000</v>
      </c>
      <c r="D49" s="71" t="s">
        <v>63</v>
      </c>
      <c r="E49" s="72"/>
      <c r="F49" s="73"/>
      <c r="G49" s="74"/>
      <c r="H49" s="75" t="str">
        <f t="shared" si="1"/>
        <v/>
      </c>
      <c r="I49" s="1"/>
    </row>
    <row r="50" spans="1:10" x14ac:dyDescent="0.4">
      <c r="C50" s="47">
        <v>321000</v>
      </c>
      <c r="D50" s="48" t="s">
        <v>64</v>
      </c>
      <c r="E50" s="49"/>
      <c r="F50" s="50"/>
      <c r="G50" s="51"/>
      <c r="H50" s="52" t="str">
        <f t="shared" si="1"/>
        <v/>
      </c>
      <c r="I50" s="2"/>
    </row>
    <row r="51" spans="1:10" x14ac:dyDescent="0.4">
      <c r="C51" s="62">
        <v>321010</v>
      </c>
      <c r="D51" s="36" t="s">
        <v>65</v>
      </c>
      <c r="E51" s="37"/>
      <c r="F51" s="38"/>
      <c r="G51" s="39"/>
      <c r="H51" s="40" t="str">
        <f t="shared" si="1"/>
        <v/>
      </c>
    </row>
    <row r="52" spans="1:10" ht="14.1" x14ac:dyDescent="0.4">
      <c r="A52" s="18"/>
      <c r="C52" s="62"/>
      <c r="D52" s="36" t="s">
        <v>82</v>
      </c>
      <c r="E52" s="37">
        <f>488*0.05</f>
        <v>24.400000000000002</v>
      </c>
      <c r="F52" s="38" t="s">
        <v>34</v>
      </c>
      <c r="G52" s="39">
        <v>19500</v>
      </c>
      <c r="H52" s="40">
        <f t="shared" si="1"/>
        <v>475800.00000000006</v>
      </c>
    </row>
    <row r="53" spans="1:10" ht="14.1" x14ac:dyDescent="0.4">
      <c r="A53" s="18"/>
      <c r="C53" s="62"/>
      <c r="D53" s="36" t="s">
        <v>83</v>
      </c>
      <c r="E53" s="37">
        <f>488*0.15</f>
        <v>73.2</v>
      </c>
      <c r="F53" s="38" t="s">
        <v>34</v>
      </c>
      <c r="G53" s="39">
        <v>19000</v>
      </c>
      <c r="H53" s="40">
        <f t="shared" si="1"/>
        <v>1390800</v>
      </c>
    </row>
    <row r="54" spans="1:10" ht="14.1" x14ac:dyDescent="0.4">
      <c r="A54" s="18"/>
      <c r="C54" s="62">
        <v>321035</v>
      </c>
      <c r="D54" s="36" t="s">
        <v>66</v>
      </c>
      <c r="E54" s="37">
        <f>25*0.25</f>
        <v>6.25</v>
      </c>
      <c r="F54" s="38" t="s">
        <v>34</v>
      </c>
      <c r="G54" s="39">
        <v>19000</v>
      </c>
      <c r="H54" s="40">
        <f t="shared" si="1"/>
        <v>118750</v>
      </c>
      <c r="J54" s="14"/>
    </row>
    <row r="55" spans="1:10" x14ac:dyDescent="0.4">
      <c r="C55" s="47">
        <v>323000</v>
      </c>
      <c r="D55" s="48" t="s">
        <v>67</v>
      </c>
      <c r="E55" s="49"/>
      <c r="F55" s="50"/>
      <c r="G55" s="51"/>
      <c r="H55" s="52" t="str">
        <f t="shared" si="1"/>
        <v/>
      </c>
      <c r="I55" s="2"/>
    </row>
    <row r="56" spans="1:10" x14ac:dyDescent="0.4">
      <c r="C56" s="53">
        <v>323400</v>
      </c>
      <c r="D56" s="54" t="s">
        <v>68</v>
      </c>
      <c r="E56" s="55"/>
      <c r="F56" s="56"/>
      <c r="G56" s="57"/>
      <c r="H56" s="58" t="str">
        <f t="shared" si="1"/>
        <v/>
      </c>
      <c r="I56" s="2"/>
    </row>
    <row r="57" spans="1:10" ht="14.1" x14ac:dyDescent="0.4">
      <c r="A57" s="18"/>
      <c r="C57" s="62">
        <v>323417</v>
      </c>
      <c r="D57" s="36" t="s">
        <v>81</v>
      </c>
      <c r="E57" s="37">
        <f>481*0.06</f>
        <v>28.86</v>
      </c>
      <c r="F57" s="38" t="s">
        <v>34</v>
      </c>
      <c r="G57" s="39">
        <v>140000</v>
      </c>
      <c r="H57" s="40">
        <f t="shared" si="1"/>
        <v>4040400</v>
      </c>
      <c r="J57" s="14"/>
    </row>
    <row r="58" spans="1:10" x14ac:dyDescent="0.4">
      <c r="C58" s="70">
        <v>330000</v>
      </c>
      <c r="D58" s="71" t="s">
        <v>69</v>
      </c>
      <c r="E58" s="72"/>
      <c r="F58" s="73"/>
      <c r="G58" s="74"/>
      <c r="H58" s="75" t="str">
        <f t="shared" si="1"/>
        <v/>
      </c>
      <c r="I58" s="1"/>
    </row>
    <row r="59" spans="1:10" x14ac:dyDescent="0.4">
      <c r="C59" s="47">
        <v>331000</v>
      </c>
      <c r="D59" s="48" t="s">
        <v>70</v>
      </c>
      <c r="E59" s="49"/>
      <c r="F59" s="50"/>
      <c r="G59" s="51"/>
      <c r="H59" s="52" t="str">
        <f t="shared" si="1"/>
        <v/>
      </c>
      <c r="I59" s="2"/>
    </row>
    <row r="60" spans="1:10" x14ac:dyDescent="0.4">
      <c r="C60" s="47">
        <v>332000</v>
      </c>
      <c r="D60" s="48" t="s">
        <v>71</v>
      </c>
      <c r="E60" s="49"/>
      <c r="F60" s="50"/>
      <c r="G60" s="51"/>
      <c r="H60" s="52" t="str">
        <f t="shared" si="1"/>
        <v/>
      </c>
      <c r="I60" s="2"/>
    </row>
    <row r="61" spans="1:10" x14ac:dyDescent="0.4">
      <c r="C61" s="53">
        <v>332200</v>
      </c>
      <c r="D61" s="54" t="s">
        <v>72</v>
      </c>
      <c r="E61" s="55"/>
      <c r="F61" s="56"/>
      <c r="G61" s="57"/>
      <c r="H61" s="58" t="str">
        <f t="shared" si="1"/>
        <v/>
      </c>
      <c r="I61" s="2"/>
    </row>
    <row r="62" spans="1:10" x14ac:dyDescent="0.4">
      <c r="A62" s="18"/>
      <c r="C62" s="66">
        <v>332210</v>
      </c>
      <c r="D62" s="36" t="s">
        <v>73</v>
      </c>
      <c r="E62" s="37">
        <v>6</v>
      </c>
      <c r="F62" s="67" t="s">
        <v>12</v>
      </c>
      <c r="G62" s="68">
        <v>35000</v>
      </c>
      <c r="H62" s="69">
        <f t="shared" si="1"/>
        <v>210000</v>
      </c>
      <c r="I62" s="6"/>
    </row>
    <row r="63" spans="1:10" x14ac:dyDescent="0.4">
      <c r="A63" s="18"/>
      <c r="C63" s="66">
        <v>332230</v>
      </c>
      <c r="D63" s="36" t="s">
        <v>74</v>
      </c>
      <c r="E63" s="37">
        <v>6</v>
      </c>
      <c r="F63" s="67" t="s">
        <v>12</v>
      </c>
      <c r="G63" s="68">
        <v>30000</v>
      </c>
      <c r="H63" s="69">
        <f t="shared" si="1"/>
        <v>180000</v>
      </c>
      <c r="I63" s="6"/>
    </row>
    <row r="64" spans="1:10" x14ac:dyDescent="0.4">
      <c r="A64" s="18"/>
      <c r="C64" s="66">
        <v>332231</v>
      </c>
      <c r="D64" s="36" t="s">
        <v>75</v>
      </c>
      <c r="E64" s="37">
        <v>1</v>
      </c>
      <c r="F64" s="67" t="s">
        <v>12</v>
      </c>
      <c r="G64" s="68">
        <v>18000</v>
      </c>
      <c r="H64" s="69">
        <f t="shared" si="1"/>
        <v>18000</v>
      </c>
      <c r="I64" s="6"/>
    </row>
    <row r="65" spans="1:10" x14ac:dyDescent="0.4">
      <c r="C65" s="44">
        <v>400000</v>
      </c>
      <c r="D65" s="26" t="s">
        <v>76</v>
      </c>
      <c r="E65" s="27"/>
      <c r="F65" s="28"/>
      <c r="G65" s="45"/>
      <c r="H65" s="46" t="str">
        <f t="shared" si="1"/>
        <v/>
      </c>
      <c r="I65" s="1"/>
      <c r="J65" s="1"/>
    </row>
    <row r="66" spans="1:10" x14ac:dyDescent="0.4">
      <c r="C66" s="70">
        <v>440000</v>
      </c>
      <c r="D66" s="71" t="s">
        <v>77</v>
      </c>
      <c r="E66" s="72"/>
      <c r="F66" s="73"/>
      <c r="G66" s="74"/>
      <c r="H66" s="75" t="str">
        <f t="shared" si="1"/>
        <v/>
      </c>
      <c r="I66" s="1"/>
    </row>
    <row r="67" spans="1:10" x14ac:dyDescent="0.4">
      <c r="C67" s="47">
        <v>442000</v>
      </c>
      <c r="D67" s="48" t="s">
        <v>78</v>
      </c>
      <c r="E67" s="49"/>
      <c r="F67" s="50"/>
      <c r="G67" s="51"/>
      <c r="H67" s="52" t="str">
        <f t="shared" si="1"/>
        <v/>
      </c>
      <c r="I67" s="2"/>
    </row>
    <row r="68" spans="1:10" ht="14.1" x14ac:dyDescent="0.4">
      <c r="A68" s="18"/>
      <c r="C68" s="66">
        <v>442010</v>
      </c>
      <c r="D68" s="36" t="s">
        <v>79</v>
      </c>
      <c r="E68" s="37">
        <v>58.5</v>
      </c>
      <c r="F68" s="67" t="s">
        <v>34</v>
      </c>
      <c r="G68" s="68">
        <v>5950</v>
      </c>
      <c r="H68" s="69">
        <f t="shared" si="1"/>
        <v>348075</v>
      </c>
      <c r="I68" s="6"/>
    </row>
    <row r="69" spans="1:10" ht="14.1" thickBot="1" x14ac:dyDescent="0.45">
      <c r="A69" s="18"/>
      <c r="C69" s="76">
        <v>442020</v>
      </c>
      <c r="D69" s="77" t="s">
        <v>80</v>
      </c>
      <c r="E69" s="78">
        <v>140</v>
      </c>
      <c r="F69" s="79" t="s">
        <v>45</v>
      </c>
      <c r="G69" s="80">
        <v>3200</v>
      </c>
      <c r="H69" s="81">
        <f t="shared" si="1"/>
        <v>448000</v>
      </c>
      <c r="I69" s="6"/>
    </row>
    <row r="70" spans="1:10" ht="12.9" thickTop="1" thickBot="1" x14ac:dyDescent="0.45">
      <c r="A70" s="22"/>
      <c r="C70" s="5"/>
      <c r="D70" s="12"/>
      <c r="E70" s="15"/>
      <c r="F70" s="6"/>
      <c r="G70" s="16"/>
      <c r="H70" s="16"/>
      <c r="I70" s="6"/>
    </row>
    <row r="71" spans="1:10" ht="14.7" thickTop="1" x14ac:dyDescent="0.55000000000000004">
      <c r="C71" s="91" t="s">
        <v>87</v>
      </c>
      <c r="D71" s="92"/>
      <c r="E71" s="92"/>
      <c r="F71" s="92"/>
      <c r="G71" s="92"/>
      <c r="H71" s="19">
        <f>SUM(H7:H69)</f>
        <v>21601025</v>
      </c>
    </row>
    <row r="72" spans="1:10" ht="12.9" x14ac:dyDescent="0.5">
      <c r="C72" s="93" t="s">
        <v>88</v>
      </c>
      <c r="D72" s="94"/>
      <c r="E72" s="94"/>
      <c r="F72" s="94"/>
      <c r="G72" s="94"/>
      <c r="H72" s="20">
        <f>H71*0.27</f>
        <v>5832276.75</v>
      </c>
    </row>
    <row r="73" spans="1:10" ht="18.600000000000001" thickBot="1" x14ac:dyDescent="0.75">
      <c r="C73" s="95" t="s">
        <v>89</v>
      </c>
      <c r="D73" s="96"/>
      <c r="E73" s="96"/>
      <c r="F73" s="96"/>
      <c r="G73" s="96"/>
      <c r="H73" s="21">
        <f>H71+H72</f>
        <v>27433301.75</v>
      </c>
    </row>
    <row r="74" spans="1:10" ht="12.6" thickTop="1" x14ac:dyDescent="0.4"/>
    <row r="76" spans="1:10" ht="12.6" thickBot="1" x14ac:dyDescent="0.45">
      <c r="C76" s="11" t="s">
        <v>90</v>
      </c>
      <c r="G76" s="97"/>
      <c r="H76" s="97"/>
    </row>
    <row r="77" spans="1:10" x14ac:dyDescent="0.4">
      <c r="G77" s="98" t="s">
        <v>91</v>
      </c>
      <c r="H77" s="98"/>
    </row>
    <row r="78" spans="1:10" x14ac:dyDescent="0.4">
      <c r="G78" s="99" t="s">
        <v>92</v>
      </c>
      <c r="H78" s="99"/>
    </row>
  </sheetData>
  <mergeCells count="7">
    <mergeCell ref="G77:H77"/>
    <mergeCell ref="G78:H78"/>
    <mergeCell ref="C3:H3"/>
    <mergeCell ref="C71:G71"/>
    <mergeCell ref="C72:G72"/>
    <mergeCell ref="C73:G73"/>
    <mergeCell ref="G76:H76"/>
  </mergeCells>
  <printOptions horizontalCentered="1" gridLines="1"/>
  <pageMargins left="0.70866141732283472" right="0.70866141732283472" top="0.75196850393700787" bottom="0.39370078740157483" header="0" footer="0"/>
  <pageSetup paperSize="8" scale="77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Felsőszentiváni út</vt:lpstr>
      <vt:lpstr>'Felsőszentiváni út'!Nyomtatási_terület</vt:lpstr>
    </vt:vector>
  </TitlesOfParts>
  <Manager/>
  <Company>NIF Zrt.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Ági</dc:creator>
  <cp:keywords/>
  <dc:description/>
  <cp:lastModifiedBy>RP</cp:lastModifiedBy>
  <cp:revision/>
  <cp:lastPrinted>2026-02-23T06:53:08Z</cp:lastPrinted>
  <dcterms:created xsi:type="dcterms:W3CDTF">2003-05-15T12:15:23Z</dcterms:created>
  <dcterms:modified xsi:type="dcterms:W3CDTF">2026-02-26T16:40:39Z</dcterms:modified>
  <cp:category/>
  <cp:contentStatus/>
</cp:coreProperties>
</file>